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teilte Ablagen\99 - Projekte mit externen Partner\17 - Foerderung_shared\KliK_shared\04_Kommunikation_Marketing_Akquise_shared\Partner\EZS_Klimapraemie_Toolbox_shared\"/>
    </mc:Choice>
  </mc:AlternateContent>
  <xr:revisionPtr revIDLastSave="0" documentId="13_ncr:1_{6A8F6EBA-3BEB-4E36-B391-6F9CB3F0E3B6}" xr6:coauthVersionLast="45" xr6:coauthVersionMax="45" xr10:uidLastSave="{00000000-0000-0000-0000-000000000000}"/>
  <bookViews>
    <workbookView xWindow="-120" yWindow="-120" windowWidth="29040" windowHeight="15840" xr2:uid="{E51290FA-A6C3-4B60-B369-0CE6AD21B9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64" i="1"/>
  <c r="B66" i="1" s="1"/>
  <c r="B67" i="1" s="1"/>
  <c r="B65" i="1"/>
  <c r="C67" i="1" s="1"/>
  <c r="D67" i="1" s="1"/>
  <c r="E67" i="1" s="1"/>
  <c r="F67" i="1" s="1"/>
  <c r="G67" i="1" s="1"/>
  <c r="H67" i="1" s="1"/>
  <c r="I67" i="1" s="1"/>
  <c r="J67" i="1" s="1"/>
  <c r="B69" i="1"/>
  <c r="C71" i="1" s="1"/>
  <c r="D71" i="1" s="1"/>
  <c r="B70" i="1"/>
  <c r="B75" i="1" s="1"/>
  <c r="B85" i="1"/>
  <c r="B86" i="1" s="1"/>
  <c r="B87" i="1"/>
  <c r="B71" i="1" l="1"/>
  <c r="B73" i="1" s="1"/>
  <c r="B88" i="1"/>
  <c r="B89" i="1"/>
  <c r="A68" i="1"/>
  <c r="E71" i="1"/>
  <c r="D73" i="1"/>
  <c r="C73" i="1"/>
  <c r="B77" i="1"/>
  <c r="B8" i="1"/>
  <c r="E73" i="1" l="1"/>
  <c r="F71" i="1"/>
  <c r="C75" i="1"/>
  <c r="C77" i="1"/>
  <c r="D77" i="1" s="1"/>
  <c r="E77" i="1" s="1"/>
  <c r="F77" i="1" s="1"/>
  <c r="G77" i="1" s="1"/>
  <c r="H77" i="1" s="1"/>
  <c r="I77" i="1" s="1"/>
  <c r="J77" i="1" s="1"/>
  <c r="A78" i="1" l="1"/>
  <c r="G71" i="1"/>
  <c r="F73" i="1"/>
  <c r="D75" i="1"/>
  <c r="E75" i="1" s="1"/>
  <c r="F75" i="1" s="1"/>
  <c r="G75" i="1" s="1"/>
  <c r="H75" i="1" s="1"/>
  <c r="I75" i="1" s="1"/>
  <c r="J75" i="1" s="1"/>
  <c r="A76" i="1" l="1"/>
  <c r="H71" i="1"/>
  <c r="G73" i="1"/>
  <c r="H73" i="1" l="1"/>
  <c r="I71" i="1"/>
  <c r="I73" i="1" l="1"/>
  <c r="J71" i="1"/>
  <c r="J73" i="1" l="1"/>
  <c r="A74" i="1" s="1"/>
  <c r="A80" i="1" s="1"/>
  <c r="A72" i="1"/>
  <c r="B9" i="1" l="1"/>
  <c r="B10" i="1" s="1"/>
  <c r="B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tc={82FC883B-5D1D-47BC-9ABF-C01A1FB58557}</author>
  </authors>
  <commentList>
    <comment ref="C15" authorId="0" shapeId="0" xr:uid="{82FC883B-5D1D-47BC-9ABF-C01A1FB5855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korrekte Eingabe hier notwendig</t>
      </text>
    </comment>
  </commentList>
</comments>
</file>

<file path=xl/sharedStrings.xml><?xml version="1.0" encoding="utf-8"?>
<sst xmlns="http://schemas.openxmlformats.org/spreadsheetml/2006/main" count="68" uniqueCount="65">
  <si>
    <t>Förderprogramm Holzheizungen Schweiz - Vorabschätzung</t>
  </si>
  <si>
    <t>Eingabefelder</t>
  </si>
  <si>
    <t>Ausgangslage:</t>
  </si>
  <si>
    <t>Leistung der fossilen Heizung in kW</t>
  </si>
  <si>
    <t>Brennstoff der fossilen Heizung</t>
  </si>
  <si>
    <t>Jährlicher Energieverbrauch</t>
  </si>
  <si>
    <t>Gibt es noch weitere Heizungen, die Teil des gleichen Wärmeverbunds/Heizzentrale sind?</t>
  </si>
  <si>
    <t>Beschrieb der anderen Heizungen (Brennstoff, Leistung, Verbrauch) sowie der aktuellen Situation (Wärmeverbund,…)</t>
  </si>
  <si>
    <t>Soll die fossile Heizung mit einer Holzheizung ersetzt werden?</t>
  </si>
  <si>
    <t>Art der Holzheizung</t>
  </si>
  <si>
    <t>Welcher Anteil der Wärmelieferungen geht an von der CO2-Abgabe befreite Unternehmen?</t>
  </si>
  <si>
    <t>Werden von der CO2-Abgabe befreite Unternehmen mit Wärme beliefert?</t>
  </si>
  <si>
    <t>Bleibt der Wärmebedarf in etwa konstant?</t>
  </si>
  <si>
    <t>Wie hoch ist der neue Wärmebedarf?</t>
  </si>
  <si>
    <t>Welcher Anteil vom neuen Wärmebedarf besteht aus Wärmelieferungen an Neubauten und von der CO2-Abgabe befreiten Unternehmen?</t>
  </si>
  <si>
    <t>Wird der ganze Wärmebedarf mit der Holzheizung abgedeckt?</t>
  </si>
  <si>
    <t>Geplantes Jahr der Inbetriebnahme der Holzheizung</t>
  </si>
  <si>
    <t>Provisorische Auswertung</t>
  </si>
  <si>
    <t>Erfüllt das Vorhaben die wirtschaftlichen Förderbedingungen?</t>
  </si>
  <si>
    <t>Wie hoch ist der geschätzte Förderbeitrag?</t>
  </si>
  <si>
    <t>Wieviel Tonnen CO2 reduziert das Vorhaben bis 2030?</t>
  </si>
  <si>
    <t>Einheit</t>
  </si>
  <si>
    <t>kWh</t>
  </si>
  <si>
    <t>kW</t>
  </si>
  <si>
    <t>Sind die Angaben vollständig?</t>
  </si>
  <si>
    <t>Leistung der geplanten Holzheizung in kW</t>
  </si>
  <si>
    <t>Jährliche Wärmelieferung der Holzheizung</t>
  </si>
  <si>
    <t>Beschrieb der weiteren Heizung(en), die einen Teil des Wärmebedarfs abdecken wird/werden (Brennstoff, Leistung, Verbrauch,…)</t>
  </si>
  <si>
    <t>Projekt:</t>
  </si>
  <si>
    <t>Wurde die Holzheizung schon bestellt?</t>
  </si>
  <si>
    <t>Hackschnitzel</t>
  </si>
  <si>
    <t>Erfüllt das Vorhaben die generellen Förderbedingungen?</t>
  </si>
  <si>
    <t>Hilfsrechnungen</t>
  </si>
  <si>
    <t>Quadratische Funktion</t>
  </si>
  <si>
    <t>a*x^2</t>
  </si>
  <si>
    <t>b*x</t>
  </si>
  <si>
    <t>c</t>
  </si>
  <si>
    <t>Pellet</t>
  </si>
  <si>
    <t>Stückholz</t>
  </si>
  <si>
    <t>ab 70kW</t>
  </si>
  <si>
    <t>bis 50kW</t>
  </si>
  <si>
    <t>Energiepreise</t>
  </si>
  <si>
    <t>Öl</t>
  </si>
  <si>
    <t>Substituierter fossiler Energiebedarf</t>
  </si>
  <si>
    <t>anrechenbarer fossiler Energiebedarf Referenz</t>
  </si>
  <si>
    <t>anrechenbare Wärmelieferungen Projek</t>
  </si>
  <si>
    <t>EF Referenz</t>
  </si>
  <si>
    <t>Anrechenbare Emissionsreduktionen</t>
  </si>
  <si>
    <t>Geschätzter Förderbeitrag</t>
  </si>
  <si>
    <t>Geschätzte Investitionskosten fossil</t>
  </si>
  <si>
    <t>Leistung fossil</t>
  </si>
  <si>
    <t>Geschätzte Investitionskosten Holz</t>
  </si>
  <si>
    <t xml:space="preserve">% der Wärmelieferungen, die Mietern weiterverrechnet werden </t>
  </si>
  <si>
    <t>anrechenbarer Energieverbrauch fossil</t>
  </si>
  <si>
    <t>anrechenbarer Energieverbrauch Holz</t>
  </si>
  <si>
    <t>Cashflow fossil</t>
  </si>
  <si>
    <t>cashflow Invest Holz - 10%</t>
  </si>
  <si>
    <t>cashflow Invest Holz -25%</t>
  </si>
  <si>
    <t>casfhlow Energie Holz - 10%</t>
  </si>
  <si>
    <t>casfhlow Energie Holz - 25%</t>
  </si>
  <si>
    <r>
      <t xml:space="preserve">Kosten geplante Holzheizung </t>
    </r>
    <r>
      <rPr>
        <sz val="11"/>
        <color rgb="FFFF0000"/>
        <rFont val="Calibri"/>
        <family val="2"/>
        <scheme val="minor"/>
      </rPr>
      <t>(fakultativ - falls leer wird mit standardisierten Kosten gerechnet)</t>
    </r>
  </si>
  <si>
    <t>CHF</t>
  </si>
  <si>
    <t>Name Vorhaben</t>
  </si>
  <si>
    <t>Heizöl</t>
  </si>
  <si>
    <t>Liter 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</si>
</sst>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CHF&quot;\ #,##0.00;[Red]&quot;CHF&quot;\ \-#,##0.00"/>
    <numFmt numFmtId="43" formatCode="_ * #,##0.00_ ;_ * \-#,##0.00_ ;_ * &quot;-&quot;??_ ;_ @_ "/>
    <numFmt numFmtId="164" formatCode="_ * #,##0_ ;_ * \-#,##0_ ;_ * &quot;-&quot;??_ ;_ @_ "/>
    <numFmt numFmtId="165" formatCode="###,000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i/>
      <sz val="9"/>
      <color rgb="FF000000"/>
      <name val="Arial"/>
      <family val="2"/>
    </font>
    <font>
      <b/>
      <sz val="8"/>
      <color rgb="FF00CC00"/>
      <name val="Arial"/>
      <family val="2"/>
    </font>
    <font>
      <b/>
      <sz val="8"/>
      <color rgb="FF92D050"/>
      <name val="Arial"/>
      <family val="2"/>
    </font>
    <font>
      <b/>
      <sz val="8"/>
      <color rgb="FF33CC33"/>
      <name val="Arial"/>
      <family val="2"/>
    </font>
    <font>
      <b/>
      <sz val="8"/>
      <color rgb="FFFF9900"/>
      <name val="Arial"/>
      <family val="2"/>
    </font>
    <font>
      <b/>
      <sz val="8"/>
      <color rgb="FFFF0000"/>
      <name val="Arial"/>
      <family val="2"/>
    </font>
    <font>
      <sz val="8"/>
      <color rgb="FF000000"/>
      <name val="Verdana"/>
      <family val="2"/>
    </font>
    <font>
      <sz val="8"/>
      <color rgb="FF1F497D"/>
      <name val="Arial"/>
      <family val="2"/>
    </font>
    <font>
      <b/>
      <sz val="8"/>
      <color rgb="FF1F497D"/>
      <name val="Arial"/>
      <family val="2"/>
    </font>
    <font>
      <sz val="8"/>
      <color rgb="FF1F497D"/>
      <name val="Verdana"/>
      <family val="2"/>
    </font>
    <font>
      <sz val="8"/>
      <color rgb="FFDBE5F1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rgb="FFBFBFBF"/>
      </top>
      <bottom style="thin">
        <color rgb="FFBFBFBF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rgb="FFBFBFBF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rgb="FFBFBFBF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ont="0" applyFill="0" applyAlignment="0" applyProtection="0"/>
    <xf numFmtId="165" fontId="5" fillId="0" borderId="3" applyNumberFormat="0" applyProtection="0">
      <alignment horizontal="right" vertical="center"/>
    </xf>
    <xf numFmtId="165" fontId="7" fillId="0" borderId="4" applyNumberFormat="0" applyProtection="0">
      <alignment horizontal="right" vertical="center"/>
    </xf>
    <xf numFmtId="0" fontId="7" fillId="0" borderId="2" applyNumberFormat="0" applyProtection="0">
      <alignment horizontal="left" vertical="top"/>
    </xf>
    <xf numFmtId="0" fontId="8" fillId="4" borderId="3" applyNumberFormat="0" applyAlignment="0" applyProtection="0">
      <alignment horizontal="left" vertical="center" indent="1"/>
    </xf>
    <xf numFmtId="0" fontId="8" fillId="4" borderId="3" applyNumberFormat="0" applyAlignment="0" applyProtection="0">
      <alignment horizontal="left" vertical="center" indent="1"/>
    </xf>
    <xf numFmtId="0" fontId="9" fillId="0" borderId="3" applyNumberFormat="0" applyFill="0" applyAlignment="0" applyProtection="0"/>
    <xf numFmtId="165" fontId="10" fillId="5" borderId="3" applyNumberFormat="0" applyAlignment="0" applyProtection="0">
      <alignment horizontal="right" vertical="center" indent="1"/>
    </xf>
    <xf numFmtId="165" fontId="11" fillId="6" borderId="3" applyNumberFormat="0" applyAlignment="0" applyProtection="0">
      <alignment horizontal="right" vertical="center" indent="1"/>
    </xf>
    <xf numFmtId="165" fontId="12" fillId="7" borderId="3" applyNumberFormat="0" applyAlignment="0" applyProtection="0">
      <alignment horizontal="right" vertical="center" indent="1"/>
    </xf>
    <xf numFmtId="165" fontId="13" fillId="8" borderId="3" applyNumberFormat="0" applyAlignment="0" applyProtection="0">
      <alignment horizontal="right" vertical="center" indent="1"/>
    </xf>
    <xf numFmtId="165" fontId="13" fillId="9" borderId="3" applyNumberFormat="0" applyAlignment="0" applyProtection="0">
      <alignment horizontal="right" vertical="center" indent="1"/>
    </xf>
    <xf numFmtId="165" fontId="13" fillId="10" borderId="3" applyNumberFormat="0" applyAlignment="0" applyProtection="0">
      <alignment horizontal="right" vertical="center" indent="1"/>
    </xf>
    <xf numFmtId="165" fontId="14" fillId="11" borderId="3" applyNumberFormat="0" applyAlignment="0" applyProtection="0">
      <alignment horizontal="right" vertical="center" indent="1"/>
    </xf>
    <xf numFmtId="165" fontId="14" fillId="12" borderId="3" applyNumberFormat="0" applyAlignment="0" applyProtection="0">
      <alignment horizontal="right" vertical="center" indent="1"/>
    </xf>
    <xf numFmtId="165" fontId="14" fillId="13" borderId="3" applyNumberFormat="0" applyAlignment="0" applyProtection="0">
      <alignment horizontal="right" vertical="center" indent="1"/>
    </xf>
    <xf numFmtId="0" fontId="15" fillId="14" borderId="3" applyNumberFormat="0" applyAlignment="0" applyProtection="0">
      <alignment horizontal="left" vertical="center" indent="1"/>
    </xf>
    <xf numFmtId="0" fontId="15" fillId="15" borderId="3" applyNumberFormat="0" applyAlignment="0" applyProtection="0">
      <alignment horizontal="left" vertical="center" indent="1"/>
    </xf>
    <xf numFmtId="0" fontId="15" fillId="14" borderId="3" applyNumberFormat="0" applyAlignment="0" applyProtection="0">
      <alignment horizontal="left" vertical="center" indent="1"/>
    </xf>
    <xf numFmtId="0" fontId="8" fillId="14" borderId="3" applyNumberFormat="0" applyAlignment="0" applyProtection="0">
      <alignment horizontal="left" vertical="center" indent="1"/>
    </xf>
    <xf numFmtId="0" fontId="8" fillId="14" borderId="3" applyNumberFormat="0" applyAlignment="0" applyProtection="0">
      <alignment horizontal="left" vertical="center" indent="1"/>
    </xf>
    <xf numFmtId="165" fontId="16" fillId="16" borderId="3" applyNumberFormat="0" applyProtection="0">
      <alignment horizontal="right" vertical="center"/>
    </xf>
    <xf numFmtId="165" fontId="17" fillId="16" borderId="3" applyNumberFormat="0" applyProtection="0">
      <alignment horizontal="right" vertical="center"/>
    </xf>
    <xf numFmtId="165" fontId="5" fillId="0" borderId="3" applyNumberFormat="0" applyAlignment="0" applyProtection="0">
      <alignment horizontal="left" vertical="center" indent="1"/>
    </xf>
    <xf numFmtId="165" fontId="7" fillId="0" borderId="2" applyProtection="0">
      <alignment horizontal="right" vertical="top"/>
    </xf>
    <xf numFmtId="0" fontId="7" fillId="0" borderId="5" applyNumberFormat="0" applyProtection="0">
      <alignment horizontal="left" vertical="center"/>
    </xf>
    <xf numFmtId="0" fontId="8" fillId="17" borderId="3" applyNumberFormat="0" applyAlignment="0" applyProtection="0">
      <alignment horizontal="left" vertical="center" indent="1"/>
    </xf>
    <xf numFmtId="165" fontId="17" fillId="17" borderId="3" applyNumberFormat="0" applyProtection="0">
      <alignment horizontal="right" vertical="center"/>
    </xf>
    <xf numFmtId="165" fontId="7" fillId="0" borderId="8" applyNumberFormat="0" applyProtection="0">
      <alignment horizontal="right" vertical="center"/>
    </xf>
    <xf numFmtId="0" fontId="8" fillId="4" borderId="6" applyNumberFormat="0" applyAlignment="0" applyProtection="0">
      <alignment horizontal="left" vertical="center" indent="1"/>
    </xf>
    <xf numFmtId="0" fontId="8" fillId="4" borderId="6" applyNumberFormat="0" applyAlignment="0" applyProtection="0">
      <alignment horizontal="left" vertical="center" indent="1"/>
    </xf>
    <xf numFmtId="0" fontId="9" fillId="0" borderId="6" applyNumberFormat="0" applyFill="0" applyAlignment="0" applyProtection="0"/>
    <xf numFmtId="165" fontId="10" fillId="5" borderId="6" applyNumberFormat="0" applyAlignment="0" applyProtection="0">
      <alignment horizontal="right" vertical="center" indent="1"/>
    </xf>
    <xf numFmtId="165" fontId="11" fillId="6" borderId="6" applyNumberFormat="0" applyAlignment="0" applyProtection="0">
      <alignment horizontal="right" vertical="center" indent="1"/>
    </xf>
    <xf numFmtId="165" fontId="12" fillId="7" borderId="6" applyNumberFormat="0" applyAlignment="0" applyProtection="0">
      <alignment horizontal="right" vertical="center" indent="1"/>
    </xf>
    <xf numFmtId="165" fontId="13" fillId="8" borderId="6" applyNumberFormat="0" applyAlignment="0" applyProtection="0">
      <alignment horizontal="right" vertical="center" indent="1"/>
    </xf>
    <xf numFmtId="165" fontId="13" fillId="9" borderId="6" applyNumberFormat="0" applyAlignment="0" applyProtection="0">
      <alignment horizontal="right" vertical="center" indent="1"/>
    </xf>
    <xf numFmtId="165" fontId="13" fillId="10" borderId="6" applyNumberFormat="0" applyAlignment="0" applyProtection="0">
      <alignment horizontal="right" vertical="center" indent="1"/>
    </xf>
    <xf numFmtId="165" fontId="14" fillId="11" borderId="6" applyNumberFormat="0" applyAlignment="0" applyProtection="0">
      <alignment horizontal="right" vertical="center" indent="1"/>
    </xf>
    <xf numFmtId="165" fontId="14" fillId="12" borderId="6" applyNumberFormat="0" applyAlignment="0" applyProtection="0">
      <alignment horizontal="right" vertical="center" indent="1"/>
    </xf>
    <xf numFmtId="165" fontId="14" fillId="13" borderId="6" applyNumberFormat="0" applyAlignment="0" applyProtection="0">
      <alignment horizontal="right" vertical="center" indent="1"/>
    </xf>
    <xf numFmtId="0" fontId="15" fillId="14" borderId="6" applyNumberFormat="0" applyAlignment="0" applyProtection="0">
      <alignment horizontal="left" vertical="center" indent="1"/>
    </xf>
    <xf numFmtId="0" fontId="15" fillId="15" borderId="6" applyNumberFormat="0" applyAlignment="0" applyProtection="0">
      <alignment horizontal="left" vertical="center" indent="1"/>
    </xf>
    <xf numFmtId="0" fontId="15" fillId="14" borderId="6" applyNumberFormat="0" applyAlignment="0" applyProtection="0">
      <alignment horizontal="left" vertical="center" indent="1"/>
    </xf>
    <xf numFmtId="0" fontId="8" fillId="14" borderId="6" applyNumberFormat="0" applyAlignment="0" applyProtection="0">
      <alignment horizontal="left" vertical="center" indent="1"/>
    </xf>
    <xf numFmtId="0" fontId="8" fillId="14" borderId="6" applyNumberFormat="0" applyAlignment="0" applyProtection="0">
      <alignment horizontal="left" vertical="center" indent="1"/>
    </xf>
    <xf numFmtId="165" fontId="16" fillId="16" borderId="6" applyNumberFormat="0" applyProtection="0">
      <alignment horizontal="right" vertical="center"/>
    </xf>
    <xf numFmtId="165" fontId="17" fillId="16" borderId="6" applyNumberFormat="0" applyProtection="0">
      <alignment horizontal="right" vertical="center"/>
    </xf>
    <xf numFmtId="165" fontId="7" fillId="0" borderId="2" applyProtection="0">
      <alignment horizontal="right" vertical="center"/>
    </xf>
    <xf numFmtId="0" fontId="7" fillId="0" borderId="7" applyNumberFormat="0" applyProtection="0">
      <alignment horizontal="left" vertical="center"/>
    </xf>
    <xf numFmtId="0" fontId="8" fillId="17" borderId="6" applyNumberFormat="0" applyAlignment="0" applyProtection="0">
      <alignment horizontal="left" vertical="center" indent="1"/>
    </xf>
    <xf numFmtId="165" fontId="17" fillId="17" borderId="6" applyNumberFormat="0" applyProtection="0">
      <alignment horizontal="right" vertical="center"/>
    </xf>
    <xf numFmtId="165" fontId="18" fillId="18" borderId="9" applyNumberFormat="0" applyAlignment="0" applyProtection="0">
      <alignment horizontal="left" vertical="center" indent="1"/>
    </xf>
    <xf numFmtId="165" fontId="19" fillId="18" borderId="0" applyNumberFormat="0" applyAlignment="0" applyProtection="0">
      <alignment horizontal="left" vertical="center" indent="1"/>
    </xf>
    <xf numFmtId="0" fontId="8" fillId="0" borderId="10" applyNumberFormat="0" applyFont="0" applyFill="0" applyAlignment="0" applyProtection="0"/>
    <xf numFmtId="165" fontId="18" fillId="0" borderId="11" applyNumberFormat="0" applyFill="0" applyBorder="0" applyAlignment="0" applyProtection="0">
      <alignment horizontal="right" vertical="center"/>
    </xf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2" borderId="1" xfId="0" applyFill="1" applyBorder="1"/>
    <xf numFmtId="0" fontId="20" fillId="2" borderId="1" xfId="3" applyFont="1" applyFill="1" applyBorder="1" applyAlignment="1">
      <alignment wrapText="1"/>
    </xf>
    <xf numFmtId="166" fontId="20" fillId="2" borderId="1" xfId="60" applyNumberFormat="1" applyFont="1" applyFill="1" applyBorder="1"/>
    <xf numFmtId="4" fontId="20" fillId="2" borderId="1" xfId="3" applyNumberFormat="1" applyFont="1" applyFill="1" applyBorder="1"/>
    <xf numFmtId="0" fontId="21" fillId="2" borderId="1" xfId="3" applyFont="1" applyFill="1" applyBorder="1" applyAlignment="1">
      <alignment wrapText="1"/>
    </xf>
    <xf numFmtId="0" fontId="3" fillId="2" borderId="1" xfId="0" applyFont="1" applyFill="1" applyBorder="1"/>
    <xf numFmtId="164" fontId="0" fillId="2" borderId="0" xfId="1" applyNumberFormat="1" applyFont="1" applyFill="1"/>
    <xf numFmtId="164" fontId="0" fillId="2" borderId="0" xfId="0" applyNumberFormat="1" applyFill="1"/>
    <xf numFmtId="43" fontId="0" fillId="2" borderId="0" xfId="0" applyNumberFormat="1" applyFill="1"/>
    <xf numFmtId="8" fontId="0" fillId="2" borderId="0" xfId="0" applyNumberFormat="1" applyFill="1"/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43" fontId="0" fillId="2" borderId="0" xfId="0" applyNumberForma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1" xfId="0" applyFont="1" applyFill="1" applyBorder="1" applyProtection="1"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0" fillId="2" borderId="0" xfId="0" applyFill="1" applyProtection="1">
      <protection locked="0" hidden="1"/>
    </xf>
    <xf numFmtId="0" fontId="0" fillId="2" borderId="1" xfId="0" applyFont="1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wrapText="1"/>
      <protection hidden="1"/>
    </xf>
    <xf numFmtId="0" fontId="0" fillId="2" borderId="1" xfId="0" applyFill="1" applyBorder="1" applyProtection="1">
      <protection hidden="1"/>
    </xf>
    <xf numFmtId="164" fontId="2" fillId="2" borderId="1" xfId="0" applyNumberFormat="1" applyFont="1" applyFill="1" applyBorder="1" applyProtection="1">
      <protection hidden="1"/>
    </xf>
    <xf numFmtId="0" fontId="0" fillId="3" borderId="1" xfId="0" applyFill="1" applyBorder="1" applyProtection="1">
      <protection locked="0" hidden="1"/>
    </xf>
    <xf numFmtId="164" fontId="0" fillId="3" borderId="1" xfId="1" applyNumberFormat="1" applyFont="1" applyFill="1" applyBorder="1" applyProtection="1">
      <protection locked="0" hidden="1"/>
    </xf>
    <xf numFmtId="9" fontId="0" fillId="3" borderId="1" xfId="2" applyFont="1" applyFill="1" applyBorder="1" applyProtection="1">
      <protection locked="0" hidden="1"/>
    </xf>
    <xf numFmtId="0" fontId="0" fillId="3" borderId="0" xfId="0" applyFill="1" applyProtection="1">
      <protection locked="0" hidden="1"/>
    </xf>
  </cellXfs>
  <cellStyles count="61">
    <cellStyle name="Comma 2" xfId="60" xr:uid="{415284E1-15FD-4A01-9B53-2975966943D3}"/>
    <cellStyle name="Komma" xfId="1" builtinId="3"/>
    <cellStyle name="Normal 2" xfId="3" xr:uid="{9B8288DC-A267-483A-92E7-B8E9CF667FD4}"/>
    <cellStyle name="Prozent" xfId="2" builtinId="5"/>
    <cellStyle name="SAPBorder" xfId="4" xr:uid="{6C52B103-00B2-4D96-B897-8C91758F8A36}"/>
    <cellStyle name="SAPDataCell" xfId="5" xr:uid="{AD3CEF7A-2B5B-43F2-BA50-8F6108A2B319}"/>
    <cellStyle name="SAPDataRemoved" xfId="57" xr:uid="{DF734A3D-AD2B-44A3-B4D0-A78632167655}"/>
    <cellStyle name="SAPDataTotalCell" xfId="6" xr:uid="{FB414EBB-9BC4-405E-8F05-4D2872CAA239}"/>
    <cellStyle name="SAPDataTotalCell 2" xfId="32" xr:uid="{C6D4B541-2074-4D92-A041-1F083FB7F134}"/>
    <cellStyle name="SAPDimensionCell" xfId="7" xr:uid="{C13199A7-5E6B-40FE-ADB7-4159A284527D}"/>
    <cellStyle name="SAPEditableDataCell" xfId="8" xr:uid="{34710C16-02C1-4B2E-8698-70616F640712}"/>
    <cellStyle name="SAPEditableDataCell 2" xfId="33" xr:uid="{63189745-8DD5-45DB-94BA-3F3FA948F3D8}"/>
    <cellStyle name="SAPEditableDataTotalCell" xfId="9" xr:uid="{42C780D4-4223-4C00-B421-6CF629B8D887}"/>
    <cellStyle name="SAPEditableDataTotalCell 2" xfId="34" xr:uid="{557B4F35-4F82-4603-9148-5F23D58180BC}"/>
    <cellStyle name="SAPEmphasized" xfId="10" xr:uid="{E37BE28F-2457-4BED-BAE2-F128AD4954BA}"/>
    <cellStyle name="SAPEmphasized 2" xfId="35" xr:uid="{0EB9D708-8B9B-4B11-8656-4D6B272107E2}"/>
    <cellStyle name="SAPError" xfId="58" xr:uid="{5D791546-F813-4343-818A-B4DD7F21CDC2}"/>
    <cellStyle name="SAPExceptionLevel1" xfId="11" xr:uid="{9166E5B0-7125-494A-9EEB-C9BB290066D5}"/>
    <cellStyle name="SAPExceptionLevel1 2" xfId="36" xr:uid="{2B4FF8D2-33D7-4106-884E-E14C7BBF3B9A}"/>
    <cellStyle name="SAPExceptionLevel2" xfId="12" xr:uid="{BBA30A3F-878A-466B-A7B7-29DAF553DE5A}"/>
    <cellStyle name="SAPExceptionLevel2 2" xfId="37" xr:uid="{D927B354-76E4-473E-B53E-146ABB371CB5}"/>
    <cellStyle name="SAPExceptionLevel3" xfId="13" xr:uid="{83FEDC6C-DA92-435E-97CC-D0F88B3EBD3C}"/>
    <cellStyle name="SAPExceptionLevel3 2" xfId="38" xr:uid="{F8105F55-277A-4B3E-A3C2-85838528CE57}"/>
    <cellStyle name="SAPExceptionLevel4" xfId="14" xr:uid="{1BDE2232-D955-4961-9029-4832006701D1}"/>
    <cellStyle name="SAPExceptionLevel4 2" xfId="39" xr:uid="{D574C438-25BC-42E9-8BE4-A663CAE6E710}"/>
    <cellStyle name="SAPExceptionLevel5" xfId="15" xr:uid="{E3425DE7-AA23-4648-B9B5-F22B8E4D91C1}"/>
    <cellStyle name="SAPExceptionLevel5 2" xfId="40" xr:uid="{ED0521C4-74BB-447F-919C-494A0D00E781}"/>
    <cellStyle name="SAPExceptionLevel6" xfId="16" xr:uid="{4E36DFBF-A2EE-4D34-983D-A8174338291D}"/>
    <cellStyle name="SAPExceptionLevel6 2" xfId="41" xr:uid="{D203905B-C67D-4E4A-8DC2-09F2938574CF}"/>
    <cellStyle name="SAPExceptionLevel7" xfId="17" xr:uid="{F8490476-66D1-4F38-9B39-A280C6D30AB9}"/>
    <cellStyle name="SAPExceptionLevel7 2" xfId="42" xr:uid="{229EF93C-406C-41DC-A4E1-CE20C0FFE84B}"/>
    <cellStyle name="SAPExceptionLevel8" xfId="18" xr:uid="{3E547C18-7691-4BF2-AB5E-6707940F7400}"/>
    <cellStyle name="SAPExceptionLevel8 2" xfId="43" xr:uid="{8EEB60EE-1364-4E2A-A430-1E7B352B26E2}"/>
    <cellStyle name="SAPExceptionLevel9" xfId="19" xr:uid="{5F672994-E468-4BE4-A2CB-F8A4F061ED15}"/>
    <cellStyle name="SAPExceptionLevel9 2" xfId="44" xr:uid="{76EF1199-FA38-4063-AFFC-C6CFF59B8566}"/>
    <cellStyle name="SAPGroupingFillCell" xfId="56" xr:uid="{5481BEC4-222B-49F8-B080-688F5179CC38}"/>
    <cellStyle name="SAPHierarchyCell0" xfId="20" xr:uid="{38597ADA-9118-4942-A54A-D223CD6FECD4}"/>
    <cellStyle name="SAPHierarchyCell0 2" xfId="45" xr:uid="{ACCD7AF8-AE98-4193-8ED1-145B6189D8F1}"/>
    <cellStyle name="SAPHierarchyCell1" xfId="21" xr:uid="{2521845B-BB91-4721-A2F0-BE6A936116F5}"/>
    <cellStyle name="SAPHierarchyCell1 2" xfId="46" xr:uid="{6F7BF820-AF60-4C95-B8FC-F81C5C1D8D2F}"/>
    <cellStyle name="SAPHierarchyCell2" xfId="22" xr:uid="{7A4AA660-9270-48FB-8F96-D34B08D59EFB}"/>
    <cellStyle name="SAPHierarchyCell2 2" xfId="47" xr:uid="{31108D95-9B75-46BF-850C-E74E14C88E3F}"/>
    <cellStyle name="SAPHierarchyCell3" xfId="23" xr:uid="{1694FF92-4CC6-49C3-9E88-4BB6BBAC10C3}"/>
    <cellStyle name="SAPHierarchyCell3 2" xfId="48" xr:uid="{232C0051-8B92-4EDC-A090-D28EC34B6779}"/>
    <cellStyle name="SAPHierarchyCell4" xfId="24" xr:uid="{0AFF2935-FD47-478C-AF6C-2F8D53DFC9C2}"/>
    <cellStyle name="SAPHierarchyCell4 2" xfId="49" xr:uid="{99B59B6B-27A5-4621-BF3C-D50417208ED7}"/>
    <cellStyle name="SAPLockedDataCell" xfId="25" xr:uid="{39522186-A5E1-4596-9110-6F86134B762E}"/>
    <cellStyle name="SAPLockedDataCell 2" xfId="50" xr:uid="{C19B5C90-744C-406D-A8CD-E36325B67DBB}"/>
    <cellStyle name="SAPLockedDataTotalCell" xfId="26" xr:uid="{5F273AF1-6474-4D18-B71B-2041E71374BA}"/>
    <cellStyle name="SAPLockedDataTotalCell 2" xfId="51" xr:uid="{ABA83593-CB54-4B2E-8D74-9C55AC3E6C10}"/>
    <cellStyle name="SAPMemberCell" xfId="27" xr:uid="{E987B97E-AF2D-44BF-A142-E26BC8E35932}"/>
    <cellStyle name="SAPMemberCellX" xfId="28" xr:uid="{399D9AB6-4322-48F0-A210-49558EA6BAA2}"/>
    <cellStyle name="SAPMemberCellX 2" xfId="52" xr:uid="{8EBF301C-EE92-4DDF-BBBB-43B8D520E4F2}"/>
    <cellStyle name="SAPMemberTotalCell" xfId="29" xr:uid="{1863679C-37ED-4704-BC5A-5FD4421E77CF}"/>
    <cellStyle name="SAPMemberTotalCell 2" xfId="53" xr:uid="{4C1D2AD1-9CFC-47C9-B9A7-9EDADD048F51}"/>
    <cellStyle name="SAPMessageText" xfId="59" xr:uid="{9925C3F7-57B1-4609-8ED5-C1A6C1590FEC}"/>
    <cellStyle name="SAPReadonlyDataCell" xfId="30" xr:uid="{198EA8BE-AB38-4D43-9CC5-5C41B691D6B3}"/>
    <cellStyle name="SAPReadonlyDataCell 2" xfId="54" xr:uid="{0B712925-4C3D-4B32-B606-2D98153668F6}"/>
    <cellStyle name="SAPReadonlyDataTotalCell" xfId="31" xr:uid="{64D356A7-5B50-40F8-AE39-08C793259A8F}"/>
    <cellStyle name="SAPReadonlyDataTotalCell 2" xfId="55" xr:uid="{11802148-762E-46E4-8B26-4477BB2D32B8}"/>
    <cellStyle name="Standard" xfId="0" builtinId="0"/>
  </cellStyles>
  <dxfs count="8">
    <dxf>
      <fill>
        <patternFill>
          <bgColor theme="8" tint="0.79998168889431442"/>
        </patternFill>
      </fill>
    </dxf>
    <dxf>
      <fill>
        <patternFill patternType="lightUp"/>
      </fill>
    </dxf>
    <dxf>
      <fill>
        <patternFill>
          <bgColor theme="8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co Pfäffli" id="{42FC189A-07EA-44AB-89D6-137CD1702D75}" userId="525d98293e2d5e00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5" dT="2020-07-17T09:14:41.87" personId="{42FC189A-07EA-44AB-89D6-137CD1702D75}" id="{82FC883B-5D1D-47BC-9ABF-C01A1FB58557}">
    <text>korrekte Eingabe hier notwendig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A719-EBE1-480B-94CA-F955C2CDCEA3}">
  <dimension ref="A1:K92"/>
  <sheetViews>
    <sheetView tabSelected="1" zoomScale="75" zoomScaleNormal="75" workbookViewId="0">
      <selection activeCell="B8" sqref="B8"/>
    </sheetView>
  </sheetViews>
  <sheetFormatPr baseColWidth="10" defaultColWidth="8.7109375" defaultRowHeight="15" outlineLevelRow="1" x14ac:dyDescent="0.25"/>
  <cols>
    <col min="1" max="1" width="42" style="13" customWidth="1"/>
    <col min="2" max="2" width="38.28515625" style="13" customWidth="1"/>
    <col min="3" max="4" width="11.42578125" style="13" customWidth="1"/>
    <col min="5" max="5" width="45.42578125" style="13" customWidth="1"/>
    <col min="6" max="6" width="13.85546875" style="13" customWidth="1"/>
    <col min="7" max="16384" width="8.7109375" style="13"/>
  </cols>
  <sheetData>
    <row r="1" spans="1:5" ht="21" x14ac:dyDescent="0.35">
      <c r="A1" s="12" t="s">
        <v>0</v>
      </c>
    </row>
    <row r="3" spans="1:5" x14ac:dyDescent="0.25">
      <c r="A3" s="14" t="s">
        <v>1</v>
      </c>
      <c r="B3" s="15"/>
    </row>
    <row r="4" spans="1:5" x14ac:dyDescent="0.25">
      <c r="A4" s="13" t="s">
        <v>62</v>
      </c>
      <c r="B4" s="27"/>
    </row>
    <row r="6" spans="1:5" x14ac:dyDescent="0.25">
      <c r="A6" s="16" t="s">
        <v>17</v>
      </c>
    </row>
    <row r="7" spans="1:5" ht="36.4" customHeight="1" x14ac:dyDescent="0.25">
      <c r="A7" s="17" t="s">
        <v>24</v>
      </c>
      <c r="B7" s="18" t="str">
        <f>IF(B14="","Bitte Brennstoff der fossilen Heizung erfassen",IF(B15="","Bitte jährlichen Energieverbrauch der fossilen Heizung erfassen",IF(C15="","Bitte Einheit des jährlichen Energieverbrauchs erfassen",IF(B16="","Bitte Leistung der fossilen Heizung erfassen",IF(B17="","Bitte Angaben zu weiteren Heizungen erfassen",IF(AND(B17="Ja",B18=""),"Bitte andere Heizungen beschreiben",IF(B19="","Bitte Angaben zu Wärmelieferungen an befreite Unternehmen erfassen",IF(AND(B19="Ja",B20=""),"Bitte Anteil Wärmelieferungen an befreite Unternehmen erfassen",IF(B23="","Bitte angeben, ob die fossile Heizung mit einer Holzheizung ersetzt werden soll",IF(B24="","Bitte angeben ob Holzheizung schon bestellt wurde",IF(B25="","Bitte Art der Holzheizung erfassen",IF(B26="","Bitte Leistung der geplanten Holzheizung erfassen",IF(B28="","Bitte angeben ob zukünftiger Wärmebedarf konstant",IF(AND(B28="Nein",B29=""),"Bitte neuen Wärmebedarf erfassen",IF(AND(C29="",B28="Nein"),"Bitte Einheit des Wärmebedarfs erfassen",IF(AND(B28="Nein",B30=""),"Bitte Anteil Wärmebedarf an Neubauten/befreite Unternehmen erfassen",IF(B31="","Bitte angeben ob gesamte Wärmebedarf mit Holzheizung gedeckt wird",IF(AND(B31="Nein",B32=""),"Bitte jährliche Wärmelieferung Holzheizung erfassen",IF(AND(B31="Nein",C32=""),"Bitte Einheit der Wärmelieferungen erfassen",IF(AND(B31="Nein",B33=""),"Bitte Beschrieb weitere Heizungen erfassen",IF(B34="","Bitte % Wärmelieferungen an Mieter erfassen",IF(B35="","Bitte Jahr Inbetriebnahme erfassen","Angaben vollständig"))))))))))))))))))))))</f>
        <v>Bitte jährlichen Energieverbrauch der fossilen Heizung erfassen</v>
      </c>
      <c r="E7" s="19"/>
    </row>
    <row r="8" spans="1:5" ht="30" x14ac:dyDescent="0.25">
      <c r="A8" s="20" t="s">
        <v>31</v>
      </c>
      <c r="B8" s="18" t="str">
        <f>IF(B7="Angaben vollständig",IF(B23="Nein","Nein - Holzheizung ersetzt keine fossile Heizung",IF(B24="Ja","Nein - Holzheizung schon bestellt",IF(OR(B17="Ja",B31="Nein"),"Unklar - bitte EZS kontaktieren","Vorhaben scheint generelle Förderbedingungen zu erfüllen"))),"Bitte Angaben vervollständigen")</f>
        <v>Bitte Angaben vervollständigen</v>
      </c>
    </row>
    <row r="9" spans="1:5" ht="30" x14ac:dyDescent="0.25">
      <c r="A9" s="21" t="s">
        <v>18</v>
      </c>
      <c r="B9" s="18" t="str">
        <f>IF(B7="Angaben vollständig",Sheet1!A80,"Bitte Angaben vervollständigen")</f>
        <v>Bitte Angaben vervollständigen</v>
      </c>
    </row>
    <row r="10" spans="1:5" x14ac:dyDescent="0.25">
      <c r="A10" s="22" t="s">
        <v>19</v>
      </c>
      <c r="B10" s="23" t="str">
        <f>IF(AND(B7="Angaben vollständig",B8="Vorhaben scheint generelle Förderbedingungen zu erfüllen",OR(B9="Vorhaben eher zusätzlich",B9="Vorhaben höchstwahrscheinlich zusätzlich")),Sheet1!B89,"")</f>
        <v/>
      </c>
      <c r="E10" s="19"/>
    </row>
    <row r="11" spans="1:5" ht="30" x14ac:dyDescent="0.25">
      <c r="A11" s="21" t="s">
        <v>20</v>
      </c>
      <c r="B11" s="23" t="str">
        <f>IF(AND(B7="Angaben vollständig",B8="Vorhaben scheint generelle Förderbedingungen zu erfüllen",OR(B9="Vorhaben eher zusätzlich",B9="Vorhaben höchstwahrscheinlich zusätzlich")),Sheet1!B88,"")</f>
        <v/>
      </c>
    </row>
    <row r="13" spans="1:5" x14ac:dyDescent="0.25">
      <c r="A13" s="16" t="s">
        <v>2</v>
      </c>
      <c r="C13" s="13" t="s">
        <v>21</v>
      </c>
    </row>
    <row r="14" spans="1:5" x14ac:dyDescent="0.25">
      <c r="A14" s="22" t="s">
        <v>4</v>
      </c>
      <c r="B14" s="24" t="s">
        <v>63</v>
      </c>
      <c r="C14" s="22"/>
    </row>
    <row r="15" spans="1:5" x14ac:dyDescent="0.25">
      <c r="A15" s="22" t="s">
        <v>5</v>
      </c>
      <c r="B15" s="25"/>
      <c r="C15" s="24" t="s">
        <v>64</v>
      </c>
    </row>
    <row r="16" spans="1:5" x14ac:dyDescent="0.25">
      <c r="A16" s="21" t="s">
        <v>3</v>
      </c>
      <c r="B16" s="25"/>
      <c r="C16" s="22" t="s">
        <v>23</v>
      </c>
    </row>
    <row r="17" spans="1:10" ht="30" x14ac:dyDescent="0.25">
      <c r="A17" s="21" t="s">
        <v>6</v>
      </c>
      <c r="B17" s="24"/>
      <c r="C17" s="22"/>
    </row>
    <row r="18" spans="1:10" ht="45" x14ac:dyDescent="0.25">
      <c r="A18" s="21" t="s">
        <v>7</v>
      </c>
      <c r="B18" s="24"/>
      <c r="C18" s="22"/>
      <c r="J18" s="15"/>
    </row>
    <row r="19" spans="1:10" ht="30" x14ac:dyDescent="0.25">
      <c r="A19" s="21" t="s">
        <v>11</v>
      </c>
      <c r="B19" s="24"/>
      <c r="C19" s="22"/>
    </row>
    <row r="20" spans="1:10" ht="45" x14ac:dyDescent="0.25">
      <c r="A20" s="21" t="s">
        <v>10</v>
      </c>
      <c r="B20" s="26"/>
      <c r="C20" s="22"/>
    </row>
    <row r="22" spans="1:10" x14ac:dyDescent="0.25">
      <c r="A22" s="16" t="s">
        <v>28</v>
      </c>
      <c r="C22" s="13" t="s">
        <v>21</v>
      </c>
    </row>
    <row r="23" spans="1:10" ht="30" x14ac:dyDescent="0.25">
      <c r="A23" s="21" t="s">
        <v>8</v>
      </c>
      <c r="B23" s="24"/>
      <c r="C23" s="22"/>
    </row>
    <row r="24" spans="1:10" x14ac:dyDescent="0.25">
      <c r="A24" s="21" t="s">
        <v>29</v>
      </c>
      <c r="B24" s="24"/>
      <c r="C24" s="22"/>
    </row>
    <row r="25" spans="1:10" x14ac:dyDescent="0.25">
      <c r="A25" s="22" t="s">
        <v>9</v>
      </c>
      <c r="B25" s="24"/>
      <c r="C25" s="22"/>
    </row>
    <row r="26" spans="1:10" x14ac:dyDescent="0.25">
      <c r="A26" s="22" t="s">
        <v>25</v>
      </c>
      <c r="B26" s="25">
        <v>15</v>
      </c>
      <c r="C26" s="22" t="s">
        <v>23</v>
      </c>
    </row>
    <row r="27" spans="1:10" ht="45" x14ac:dyDescent="0.25">
      <c r="A27" s="21" t="s">
        <v>60</v>
      </c>
      <c r="B27" s="25"/>
      <c r="C27" s="22" t="s">
        <v>61</v>
      </c>
    </row>
    <row r="28" spans="1:10" x14ac:dyDescent="0.25">
      <c r="A28" s="22" t="s">
        <v>12</v>
      </c>
      <c r="B28" s="24"/>
      <c r="C28" s="22"/>
    </row>
    <row r="29" spans="1:10" x14ac:dyDescent="0.25">
      <c r="A29" s="21" t="s">
        <v>13</v>
      </c>
      <c r="B29" s="25"/>
      <c r="C29" s="24"/>
    </row>
    <row r="30" spans="1:10" ht="60" x14ac:dyDescent="0.25">
      <c r="A30" s="21" t="s">
        <v>14</v>
      </c>
      <c r="B30" s="26"/>
      <c r="C30" s="21"/>
    </row>
    <row r="31" spans="1:10" ht="30" x14ac:dyDescent="0.25">
      <c r="A31" s="21" t="s">
        <v>15</v>
      </c>
      <c r="B31" s="24"/>
      <c r="C31" s="22"/>
    </row>
    <row r="32" spans="1:10" x14ac:dyDescent="0.25">
      <c r="A32" s="21" t="s">
        <v>26</v>
      </c>
      <c r="B32" s="24"/>
      <c r="C32" s="24"/>
    </row>
    <row r="33" spans="1:3" ht="60" x14ac:dyDescent="0.25">
      <c r="A33" s="21" t="s">
        <v>27</v>
      </c>
      <c r="B33" s="24"/>
      <c r="C33" s="21"/>
    </row>
    <row r="34" spans="1:3" ht="30" x14ac:dyDescent="0.25">
      <c r="A34" s="21" t="s">
        <v>52</v>
      </c>
      <c r="B34" s="26">
        <v>0</v>
      </c>
      <c r="C34" s="22"/>
    </row>
    <row r="35" spans="1:3" ht="30" x14ac:dyDescent="0.25">
      <c r="A35" s="21" t="s">
        <v>16</v>
      </c>
      <c r="B35" s="24">
        <v>2020</v>
      </c>
      <c r="C35" s="22"/>
    </row>
    <row r="56" spans="1:6" s="1" customFormat="1" hidden="1" outlineLevel="1" x14ac:dyDescent="0.25">
      <c r="A56" s="1" t="s">
        <v>32</v>
      </c>
    </row>
    <row r="57" spans="1:6" s="1" customFormat="1" hidden="1" outlineLevel="1" x14ac:dyDescent="0.25">
      <c r="A57" s="3" t="s">
        <v>33</v>
      </c>
      <c r="B57" s="4" t="s">
        <v>34</v>
      </c>
      <c r="C57" s="4" t="s">
        <v>35</v>
      </c>
      <c r="D57" s="4" t="s">
        <v>36</v>
      </c>
      <c r="E57" s="2" t="s">
        <v>41</v>
      </c>
      <c r="F57" s="2"/>
    </row>
    <row r="58" spans="1:6" s="1" customFormat="1" hidden="1" outlineLevel="1" x14ac:dyDescent="0.25">
      <c r="A58" s="6" t="s">
        <v>37</v>
      </c>
      <c r="B58" s="5">
        <v>-0.18525246379666865</v>
      </c>
      <c r="C58" s="5">
        <v>443.33446867062815</v>
      </c>
      <c r="D58" s="5">
        <v>33041.828564122399</v>
      </c>
      <c r="E58" s="2">
        <v>6.7</v>
      </c>
      <c r="F58" s="2"/>
    </row>
    <row r="59" spans="1:6" s="1" customFormat="1" hidden="1" outlineLevel="1" x14ac:dyDescent="0.25">
      <c r="A59" s="6" t="s">
        <v>30</v>
      </c>
      <c r="B59" s="5">
        <v>-0.11967082119135748</v>
      </c>
      <c r="C59" s="5">
        <v>414.2717495332418</v>
      </c>
      <c r="D59" s="5">
        <v>52193.762560415737</v>
      </c>
      <c r="E59" s="2">
        <v>6.1</v>
      </c>
      <c r="F59" s="2" t="s">
        <v>39</v>
      </c>
    </row>
    <row r="60" spans="1:6" s="1" customFormat="1" hidden="1" outlineLevel="1" x14ac:dyDescent="0.25">
      <c r="A60" s="7" t="s">
        <v>38</v>
      </c>
      <c r="B60" s="2"/>
      <c r="C60" s="2">
        <v>206.7380074840747</v>
      </c>
      <c r="D60" s="2">
        <v>32378.299524101436</v>
      </c>
      <c r="E60" s="2">
        <v>8.5</v>
      </c>
      <c r="F60" s="2" t="s">
        <v>40</v>
      </c>
    </row>
    <row r="61" spans="1:6" s="1" customFormat="1" hidden="1" outlineLevel="1" x14ac:dyDescent="0.25">
      <c r="A61" s="7" t="s">
        <v>42</v>
      </c>
      <c r="B61" s="2">
        <v>-8.29175548915113E-2</v>
      </c>
      <c r="C61" s="2">
        <v>287.48265056632334</v>
      </c>
      <c r="D61" s="2">
        <v>21620.630462195117</v>
      </c>
      <c r="E61" s="2">
        <v>9</v>
      </c>
      <c r="F61" s="2"/>
    </row>
    <row r="62" spans="1:6" s="1" customFormat="1" hidden="1" outlineLevel="1" x14ac:dyDescent="0.25"/>
    <row r="63" spans="1:6" s="1" customFormat="1" hidden="1" outlineLevel="1" x14ac:dyDescent="0.25"/>
    <row r="64" spans="1:6" s="1" customFormat="1" hidden="1" outlineLevel="1" x14ac:dyDescent="0.25">
      <c r="A64" s="1" t="s">
        <v>50</v>
      </c>
      <c r="B64" s="8">
        <f>IF(Sheet1!B25="Stückholz",Sheet1!B26/2,Sheet1!B26*70/85)</f>
        <v>12.352941176470589</v>
      </c>
    </row>
    <row r="65" spans="1:11" s="1" customFormat="1" hidden="1" outlineLevel="1" x14ac:dyDescent="0.25">
      <c r="A65" s="1" t="s">
        <v>53</v>
      </c>
      <c r="B65" s="8">
        <f>IF(Sheet1!C29="kWh",Sheet1!B29/0.85,Sheet1!B29/0.85*10)*(1-Sheet1!B34)</f>
        <v>0</v>
      </c>
    </row>
    <row r="66" spans="1:11" s="1" customFormat="1" hidden="1" outlineLevel="1" x14ac:dyDescent="0.25">
      <c r="A66" s="1" t="s">
        <v>49</v>
      </c>
      <c r="B66" s="9">
        <f>B61*B64^2+C61*B64+D61</f>
        <v>25159.233916697049</v>
      </c>
    </row>
    <row r="67" spans="1:11" s="1" customFormat="1" hidden="1" outlineLevel="1" x14ac:dyDescent="0.25">
      <c r="A67" s="1" t="s">
        <v>55</v>
      </c>
      <c r="B67" s="9">
        <f>-B66</f>
        <v>-25159.233916697049</v>
      </c>
      <c r="C67" s="8">
        <f>-B65*E61/100</f>
        <v>0</v>
      </c>
      <c r="D67" s="9">
        <f t="shared" ref="D67:J67" si="0">C67</f>
        <v>0</v>
      </c>
      <c r="E67" s="9">
        <f t="shared" si="0"/>
        <v>0</v>
      </c>
      <c r="F67" s="9">
        <f t="shared" si="0"/>
        <v>0</v>
      </c>
      <c r="G67" s="9">
        <f t="shared" si="0"/>
        <v>0</v>
      </c>
      <c r="H67" s="9">
        <f t="shared" si="0"/>
        <v>0</v>
      </c>
      <c r="I67" s="9">
        <f t="shared" si="0"/>
        <v>0</v>
      </c>
      <c r="J67" s="9">
        <f t="shared" si="0"/>
        <v>0</v>
      </c>
    </row>
    <row r="68" spans="1:11" s="1" customFormat="1" hidden="1" outlineLevel="1" x14ac:dyDescent="0.25">
      <c r="A68" s="11">
        <f>NPV(3%,B67:J67)</f>
        <v>-24426.440695822377</v>
      </c>
    </row>
    <row r="69" spans="1:11" s="1" customFormat="1" hidden="1" outlineLevel="1" x14ac:dyDescent="0.25">
      <c r="A69" s="1" t="s">
        <v>54</v>
      </c>
      <c r="B69" s="8">
        <f>IF(Sheet1!C29="kWh",Sheet1!B29/0.7,Sheet1!B29/0.7*10)*(1-Sheet1!B34)</f>
        <v>0</v>
      </c>
    </row>
    <row r="70" spans="1:11" s="1" customFormat="1" hidden="1" outlineLevel="1" x14ac:dyDescent="0.25">
      <c r="A70" s="1" t="s">
        <v>51</v>
      </c>
      <c r="B70" s="9">
        <f>IF(Sheet1!B27="",IF(Sheet1!B25="Pellet",B58*Sheet1!B26^2+C58*Sheet1!B26+D58,IF(Sheet1!B25="Hackschnitzel",B59*Sheet1!B26^2+C59*Sheet1!B26+D59,IF(Sheet1!B25="Stückholz",C60*Sheet1!B26+D60,0))),Sheet1!B27)</f>
        <v>0</v>
      </c>
    </row>
    <row r="71" spans="1:11" s="1" customFormat="1" hidden="1" outlineLevel="1" x14ac:dyDescent="0.25">
      <c r="A71" s="1" t="s">
        <v>56</v>
      </c>
      <c r="B71" s="9">
        <f>-B70*0.9</f>
        <v>0</v>
      </c>
      <c r="C71" s="9" t="e">
        <f>-IF(Sheet1!B25="Pellet",E58*B69/100,IF(Sheet1!B25="Hackschnitzel",E59*B69/100,IF(Sheet1!B25="Stückholz",E60*B69/100,"")))</f>
        <v>#VALUE!</v>
      </c>
      <c r="D71" s="9" t="e">
        <f t="shared" ref="D71:J71" si="1">C71</f>
        <v>#VALUE!</v>
      </c>
      <c r="E71" s="9" t="e">
        <f t="shared" si="1"/>
        <v>#VALUE!</v>
      </c>
      <c r="F71" s="9" t="e">
        <f t="shared" si="1"/>
        <v>#VALUE!</v>
      </c>
      <c r="G71" s="9" t="e">
        <f t="shared" si="1"/>
        <v>#VALUE!</v>
      </c>
      <c r="H71" s="9" t="e">
        <f t="shared" si="1"/>
        <v>#VALUE!</v>
      </c>
      <c r="I71" s="9" t="e">
        <f t="shared" si="1"/>
        <v>#VALUE!</v>
      </c>
      <c r="J71" s="9" t="e">
        <f t="shared" si="1"/>
        <v>#VALUE!</v>
      </c>
      <c r="K71" s="9"/>
    </row>
    <row r="72" spans="1:11" s="1" customFormat="1" hidden="1" outlineLevel="1" x14ac:dyDescent="0.25">
      <c r="A72" s="11" t="e">
        <f>NPV(3%,B71:J71)</f>
        <v>#VALUE!</v>
      </c>
    </row>
    <row r="73" spans="1:11" s="1" customFormat="1" hidden="1" outlineLevel="1" x14ac:dyDescent="0.25">
      <c r="A73" s="11" t="s">
        <v>57</v>
      </c>
      <c r="B73" s="9">
        <f>B71/0.9*0.75</f>
        <v>0</v>
      </c>
      <c r="C73" s="9" t="e">
        <f t="shared" ref="C73:J73" si="2">C71</f>
        <v>#VALUE!</v>
      </c>
      <c r="D73" s="9" t="e">
        <f t="shared" si="2"/>
        <v>#VALUE!</v>
      </c>
      <c r="E73" s="9" t="e">
        <f t="shared" si="2"/>
        <v>#VALUE!</v>
      </c>
      <c r="F73" s="9" t="e">
        <f t="shared" si="2"/>
        <v>#VALUE!</v>
      </c>
      <c r="G73" s="9" t="e">
        <f t="shared" si="2"/>
        <v>#VALUE!</v>
      </c>
      <c r="H73" s="9" t="e">
        <f t="shared" si="2"/>
        <v>#VALUE!</v>
      </c>
      <c r="I73" s="9" t="e">
        <f t="shared" si="2"/>
        <v>#VALUE!</v>
      </c>
      <c r="J73" s="9" t="e">
        <f t="shared" si="2"/>
        <v>#VALUE!</v>
      </c>
    </row>
    <row r="74" spans="1:11" s="1" customFormat="1" hidden="1" outlineLevel="1" x14ac:dyDescent="0.25">
      <c r="A74" s="11" t="e">
        <f>NPV(3%,B73:J73)</f>
        <v>#VALUE!</v>
      </c>
    </row>
    <row r="75" spans="1:11" s="1" customFormat="1" hidden="1" outlineLevel="1" x14ac:dyDescent="0.25">
      <c r="A75" s="11" t="s">
        <v>58</v>
      </c>
      <c r="B75" s="9">
        <f>-B70</f>
        <v>0</v>
      </c>
      <c r="C75" s="9" t="e">
        <f>C73*0.9</f>
        <v>#VALUE!</v>
      </c>
      <c r="D75" s="9" t="e">
        <f t="shared" ref="D75:J75" si="3">C75</f>
        <v>#VALUE!</v>
      </c>
      <c r="E75" s="9" t="e">
        <f t="shared" si="3"/>
        <v>#VALUE!</v>
      </c>
      <c r="F75" s="9" t="e">
        <f t="shared" si="3"/>
        <v>#VALUE!</v>
      </c>
      <c r="G75" s="9" t="e">
        <f t="shared" si="3"/>
        <v>#VALUE!</v>
      </c>
      <c r="H75" s="9" t="e">
        <f t="shared" si="3"/>
        <v>#VALUE!</v>
      </c>
      <c r="I75" s="9" t="e">
        <f t="shared" si="3"/>
        <v>#VALUE!</v>
      </c>
      <c r="J75" s="9" t="e">
        <f t="shared" si="3"/>
        <v>#VALUE!</v>
      </c>
    </row>
    <row r="76" spans="1:11" s="1" customFormat="1" hidden="1" outlineLevel="1" x14ac:dyDescent="0.25">
      <c r="A76" s="11" t="e">
        <f>NPV(3%,B75:J75)</f>
        <v>#VALUE!</v>
      </c>
    </row>
    <row r="77" spans="1:11" s="1" customFormat="1" hidden="1" outlineLevel="1" x14ac:dyDescent="0.25">
      <c r="A77" s="11" t="s">
        <v>59</v>
      </c>
      <c r="B77" s="9">
        <f>B75</f>
        <v>0</v>
      </c>
      <c r="C77" s="9" t="e">
        <f>C73*0.75</f>
        <v>#VALUE!</v>
      </c>
      <c r="D77" s="9" t="e">
        <f t="shared" ref="D77:J77" si="4">C77</f>
        <v>#VALUE!</v>
      </c>
      <c r="E77" s="9" t="e">
        <f t="shared" si="4"/>
        <v>#VALUE!</v>
      </c>
      <c r="F77" s="9" t="e">
        <f t="shared" si="4"/>
        <v>#VALUE!</v>
      </c>
      <c r="G77" s="9" t="e">
        <f t="shared" si="4"/>
        <v>#VALUE!</v>
      </c>
      <c r="H77" s="9" t="e">
        <f t="shared" si="4"/>
        <v>#VALUE!</v>
      </c>
      <c r="I77" s="9" t="e">
        <f t="shared" si="4"/>
        <v>#VALUE!</v>
      </c>
      <c r="J77" s="9" t="e">
        <f t="shared" si="4"/>
        <v>#VALUE!</v>
      </c>
    </row>
    <row r="78" spans="1:11" s="1" customFormat="1" hidden="1" outlineLevel="1" x14ac:dyDescent="0.25">
      <c r="A78" s="11" t="e">
        <f>NPV(3%,B77:J77)</f>
        <v>#VALUE!</v>
      </c>
    </row>
    <row r="79" spans="1:11" s="1" customFormat="1" hidden="1" outlineLevel="1" x14ac:dyDescent="0.25">
      <c r="A79" s="11"/>
    </row>
    <row r="80" spans="1:11" s="1" customFormat="1" hidden="1" outlineLevel="1" x14ac:dyDescent="0.25">
      <c r="A80" s="1" t="e">
        <f>IF(AND(Sheet1!B25="Hackschnitzel",Sheet1!B26&lt;70,Sheet1!B27=""),"Unklar - keine standardisierten Investitionskosten für Hackschnitzel &lt; 70kW",IF(AND(Sheet1!B25="Stückholz",Sheet1!B26&gt;50,Sheet1!B27=""),"Unklar - keine standardisierten Investitionskosten für Stückholz &gt; 50kW",IF(AND(A74&lt;A68,A78&lt;A68),"Vorhaben höchstwahrscheinlich zusätzlich",IF(AND(A72&lt;A68,A76&lt;A68),"Vorhaben eher zusätzlich","Vorhaben eher nicht zusätzlich"))))</f>
        <v>#VALUE!</v>
      </c>
    </row>
    <row r="81" spans="1:3" s="1" customFormat="1" hidden="1" outlineLevel="1" x14ac:dyDescent="0.25"/>
    <row r="82" spans="1:3" s="1" customFormat="1" hidden="1" outlineLevel="1" x14ac:dyDescent="0.25"/>
    <row r="83" spans="1:3" s="1" customFormat="1" hidden="1" outlineLevel="1" x14ac:dyDescent="0.25"/>
    <row r="84" spans="1:3" s="1" customFormat="1" hidden="1" outlineLevel="1" x14ac:dyDescent="0.25">
      <c r="A84" s="1" t="s">
        <v>43</v>
      </c>
    </row>
    <row r="85" spans="1:3" s="1" customFormat="1" hidden="1" outlineLevel="1" x14ac:dyDescent="0.25">
      <c r="A85" s="1" t="s">
        <v>44</v>
      </c>
      <c r="B85" s="8">
        <f>IF(Sheet1!C15="kWh",IF(Sheet1!B19="Nein",Sheet1!B15,(1-Sheet1!B20)*Sheet1!B15),IF(Sheet1!B19="Nein",Sheet1!B15,(1-Sheet1!B20)*Sheet1!B15)*10)</f>
        <v>0</v>
      </c>
      <c r="C85" s="1" t="s">
        <v>22</v>
      </c>
    </row>
    <row r="86" spans="1:3" s="1" customFormat="1" hidden="1" outlineLevel="1" x14ac:dyDescent="0.25">
      <c r="A86" s="1" t="s">
        <v>45</v>
      </c>
      <c r="B86" s="8">
        <f>IF(Sheet1!B28="Ja",B85,IF(Sheet1!C29="kWh",Sheet1!B29*(1-Sheet1!B30),Sheet1!B29*(1-Sheet1!B30)*10))</f>
        <v>0</v>
      </c>
      <c r="C86" s="1" t="s">
        <v>22</v>
      </c>
    </row>
    <row r="87" spans="1:3" s="1" customFormat="1" hidden="1" outlineLevel="1" x14ac:dyDescent="0.25">
      <c r="A87" s="1" t="s">
        <v>46</v>
      </c>
      <c r="B87" s="1">
        <f>IF(Sheet1!B14="Heizöl",0.18,0.15)</f>
        <v>0.18</v>
      </c>
    </row>
    <row r="88" spans="1:3" s="1" customFormat="1" hidden="1" outlineLevel="1" x14ac:dyDescent="0.25">
      <c r="A88" s="1" t="s">
        <v>47</v>
      </c>
      <c r="B88" s="10">
        <f>MIN(B85:B86)*B87/1000*(2031-Sheet1!B35-0.5)</f>
        <v>0</v>
      </c>
    </row>
    <row r="89" spans="1:3" s="1" customFormat="1" hidden="1" outlineLevel="1" x14ac:dyDescent="0.25">
      <c r="A89" s="1" t="s">
        <v>48</v>
      </c>
      <c r="B89" s="10">
        <f>MIN(B85:B86)*0.18</f>
        <v>0</v>
      </c>
    </row>
    <row r="90" spans="1:3" s="1" customFormat="1" hidden="1" outlineLevel="1" x14ac:dyDescent="0.25"/>
    <row r="91" spans="1:3" s="1" customFormat="1" hidden="1" outlineLevel="1" x14ac:dyDescent="0.25"/>
    <row r="92" spans="1:3" collapsed="1" x14ac:dyDescent="0.25"/>
  </sheetData>
  <sheetProtection algorithmName="SHA-512" hashValue="abH6z9sCx4JeGWZi1XKCI9/fvo89alNgGjqMviVQZ2gu9hYg8iSSGItUvdIV2lgmN5JTH8YttPTn8oHXy9F5oA==" saltValue="aqjJgZH5Dfl/j5/Qf+AJNw==" spinCount="100000" sheet="1" objects="1" scenarios="1"/>
  <conditionalFormatting sqref="A18:B18">
    <cfRule type="expression" dxfId="7" priority="19">
      <formula>$B$17="Nein"</formula>
    </cfRule>
  </conditionalFormatting>
  <conditionalFormatting sqref="B18">
    <cfRule type="expression" dxfId="6" priority="18">
      <formula>$B$17="Nein"</formula>
    </cfRule>
  </conditionalFormatting>
  <conditionalFormatting sqref="B20">
    <cfRule type="expression" dxfId="5" priority="17">
      <formula>$B$19="Nein"</formula>
    </cfRule>
  </conditionalFormatting>
  <conditionalFormatting sqref="A20:B20">
    <cfRule type="expression" dxfId="4" priority="16">
      <formula>$B$19="Nein"</formula>
    </cfRule>
  </conditionalFormatting>
  <conditionalFormatting sqref="A29:C30">
    <cfRule type="expression" dxfId="3" priority="15">
      <formula>$B$28="Ja"</formula>
    </cfRule>
  </conditionalFormatting>
  <conditionalFormatting sqref="B30 B29:C29">
    <cfRule type="expression" dxfId="2" priority="14">
      <formula>$B$28="Ja"</formula>
    </cfRule>
  </conditionalFormatting>
  <conditionalFormatting sqref="A32:C33">
    <cfRule type="expression" dxfId="1" priority="11">
      <formula>$B$31="Ja"</formula>
    </cfRule>
  </conditionalFormatting>
  <conditionalFormatting sqref="B33 B32:C32">
    <cfRule type="expression" dxfId="0" priority="10">
      <formula>$B$31="Ja"</formula>
    </cfRule>
  </conditionalFormatting>
  <dataValidations count="5">
    <dataValidation type="list" allowBlank="1" showInputMessage="1" showErrorMessage="1" sqref="B17 B19 B28 B31 B23:B24" xr:uid="{454B0D20-8528-4BCD-801A-CB3B69943265}">
      <formula1>"Ja,Nein"</formula1>
    </dataValidation>
    <dataValidation type="list" allowBlank="1" showInputMessage="1" showErrorMessage="1" sqref="B14" xr:uid="{2BE19EB0-A6DC-4306-B887-154374DCF510}">
      <formula1>"Heizöl,Erdgas"</formula1>
    </dataValidation>
    <dataValidation type="list" allowBlank="1" showInputMessage="1" showErrorMessage="1" sqref="C15 C32 C29" xr:uid="{46BA7EF9-1191-4845-A976-D6EDC44F4171}">
      <formula1>"Liter HEL, m3 Erdgas,kWh"</formula1>
    </dataValidation>
    <dataValidation type="list" allowBlank="1" showInputMessage="1" showErrorMessage="1" sqref="B25" xr:uid="{7C7500D8-5D07-4DB3-B0FD-8B2E261F9B1D}">
      <formula1>"Pellet,Hackschnitzel,Stückholz"</formula1>
    </dataValidation>
    <dataValidation type="list" allowBlank="1" showInputMessage="1" showErrorMessage="1" sqref="B35" xr:uid="{889EC47F-F3ED-4E5F-99AF-E08C36D91F2A}">
      <formula1>"2020,2021,2022,2023,2024,2025"</formula1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Schibli</dc:creator>
  <cp:lastModifiedBy>Nico Pfäffli</cp:lastModifiedBy>
  <dcterms:created xsi:type="dcterms:W3CDTF">2020-06-04T21:56:03Z</dcterms:created>
  <dcterms:modified xsi:type="dcterms:W3CDTF">2020-07-17T09:15:11Z</dcterms:modified>
</cp:coreProperties>
</file>